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90" windowWidth="21135" windowHeight="9660"/>
  </bookViews>
  <sheets>
    <sheet name="Feuil1" sheetId="1" r:id="rId1"/>
    <sheet name="Feuil2" sheetId="2" r:id="rId2"/>
    <sheet name="Feuil3" sheetId="3" r:id="rId3"/>
  </sheets>
  <externalReferences>
    <externalReference r:id="rId4"/>
  </externalReferences>
  <definedNames>
    <definedName name="kg_h">[1]Feuil1!$J$12:$J$16</definedName>
    <definedName name="Région">Feuil1!$C$5:$C$24</definedName>
    <definedName name="zone">Feuil1!#REF!</definedName>
    <definedName name="_xlnm.Print_Area" localSheetId="0">Feuil1!$A$7:$K$49</definedName>
  </definedNames>
  <calcPr calcId="124519" concurrentCalc="0"/>
</workbook>
</file>

<file path=xl/calcChain.xml><?xml version="1.0" encoding="utf-8"?>
<calcChain xmlns="http://schemas.openxmlformats.org/spreadsheetml/2006/main">
  <c r="E12" i="1"/>
  <c r="E11"/>
  <c r="C13"/>
  <c r="E26"/>
  <c r="I30"/>
  <c r="C22"/>
  <c r="I31"/>
  <c r="I32"/>
  <c r="I33"/>
  <c r="I34"/>
  <c r="C36"/>
  <c r="E25"/>
  <c r="C37"/>
  <c r="C38"/>
  <c r="C40" l="1"/>
  <c r="C41"/>
  <c r="C44"/>
  <c r="C43"/>
  <c r="C23"/>
</calcChain>
</file>

<file path=xl/sharedStrings.xml><?xml version="1.0" encoding="utf-8"?>
<sst xmlns="http://schemas.openxmlformats.org/spreadsheetml/2006/main" count="83" uniqueCount="66">
  <si>
    <t>Ouest</t>
  </si>
  <si>
    <t>Est</t>
  </si>
  <si>
    <t>http://www.generation-o2.com/economies-energie_energies-renouvelables_chauffage-ecologique_lorraine-54-nancy.htm</t>
  </si>
  <si>
    <t>Epaisseur (cm)</t>
  </si>
  <si>
    <t>Coefficient de convection externe</t>
  </si>
  <si>
    <t>Conductibilité thermique (W/m/K)</t>
  </si>
  <si>
    <t>Perte annuelle de chaleur (MWhth)</t>
  </si>
  <si>
    <t>Coefficient de convection interne</t>
  </si>
  <si>
    <t>Perte maximale totale de chaleur (kWth)</t>
  </si>
  <si>
    <t>Indiquer ici le type de matériau</t>
  </si>
  <si>
    <t xml:space="preserve">Source : Génération O2 </t>
  </si>
  <si>
    <t>Carte des températures extérieures de base</t>
  </si>
  <si>
    <t>Longueur de la canalisation</t>
  </si>
  <si>
    <t>Flux massique par unité de surface</t>
  </si>
  <si>
    <r>
      <t>kg/m</t>
    </r>
    <r>
      <rPr>
        <b/>
        <vertAlign val="superscript"/>
        <sz val="11"/>
        <color rgb="FF3F3F3F"/>
        <rFont val="Calibri"/>
        <family val="2"/>
        <scheme val="minor"/>
      </rPr>
      <t>2/</t>
    </r>
    <r>
      <rPr>
        <b/>
        <sz val="11"/>
        <color rgb="FF3F3F3F"/>
        <rFont val="Calibri"/>
        <family val="2"/>
        <scheme val="minor"/>
      </rPr>
      <t>h</t>
    </r>
  </si>
  <si>
    <t>Nombre de Reynolds</t>
  </si>
  <si>
    <t>-</t>
  </si>
  <si>
    <t>Nombre de Prandtl</t>
  </si>
  <si>
    <t xml:space="preserve">Nombre de Nusselt </t>
  </si>
  <si>
    <r>
      <t>W/m</t>
    </r>
    <r>
      <rPr>
        <b/>
        <vertAlign val="superscript"/>
        <sz val="11"/>
        <color rgb="FF3F3F3F"/>
        <rFont val="Calibri"/>
        <family val="2"/>
        <scheme val="minor"/>
      </rPr>
      <t>2</t>
    </r>
    <r>
      <rPr>
        <b/>
        <sz val="11"/>
        <color rgb="FF3F3F3F"/>
        <rFont val="Calibri"/>
        <family val="2"/>
        <scheme val="minor"/>
      </rPr>
      <t>/°C</t>
    </r>
  </si>
  <si>
    <t>Diamètre intérieur de la canalisation</t>
  </si>
  <si>
    <t>Indiquer de l'intérieur à l'extérieur les matériaux constituant la canalisation (ex : acier inoxydable, elastomère...)</t>
  </si>
  <si>
    <t>Capacité calorifique</t>
  </si>
  <si>
    <t>J/kg/°C</t>
  </si>
  <si>
    <t>Conductivité thermique</t>
  </si>
  <si>
    <t>W/m/°C</t>
  </si>
  <si>
    <t>Viscosité</t>
  </si>
  <si>
    <t>Dynamique µ [kg/m/s]</t>
  </si>
  <si>
    <r>
      <t xml:space="preserve">Dynamique </t>
    </r>
    <r>
      <rPr>
        <sz val="11"/>
        <rFont val="Calibri"/>
        <family val="2"/>
      </rPr>
      <t>µ [kg/m/s]</t>
    </r>
  </si>
  <si>
    <t>Viscosité dynamique</t>
  </si>
  <si>
    <t>[kg/m/s]</t>
  </si>
  <si>
    <r>
      <t xml:space="preserve">Cinématique </t>
    </r>
    <r>
      <rPr>
        <sz val="11"/>
        <rFont val="Calibri"/>
        <family val="2"/>
      </rPr>
      <t>ν [</t>
    </r>
    <r>
      <rPr>
        <sz val="11"/>
        <rFont val="Calibri"/>
        <family val="2"/>
        <scheme val="minor"/>
      </rPr>
      <t>m2/s]</t>
    </r>
  </si>
  <si>
    <t>Viscosité cinématique</t>
  </si>
  <si>
    <r>
      <t>[m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/s]</t>
    </r>
  </si>
  <si>
    <t>Débit</t>
  </si>
  <si>
    <t>m3/h</t>
  </si>
  <si>
    <t>Masse volumique</t>
  </si>
  <si>
    <t>kg/m3</t>
  </si>
  <si>
    <r>
      <t>Kg/m</t>
    </r>
    <r>
      <rPr>
        <b/>
        <vertAlign val="superscript"/>
        <sz val="11"/>
        <color rgb="FF3F3F3F"/>
        <rFont val="Calibri"/>
        <family val="2"/>
        <scheme val="minor"/>
      </rPr>
      <t>3</t>
    </r>
  </si>
  <si>
    <t>Débit massique</t>
  </si>
  <si>
    <t>kg/h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</si>
  <si>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/h</t>
    </r>
  </si>
  <si>
    <t>°C</t>
  </si>
  <si>
    <t>Kg/h</t>
  </si>
  <si>
    <t>Kg/j</t>
  </si>
  <si>
    <t>kg/l</t>
  </si>
  <si>
    <r>
      <t>m</t>
    </r>
    <r>
      <rPr>
        <vertAlign val="superscript"/>
        <sz val="11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/h</t>
    </r>
  </si>
  <si>
    <t>kg/cm3</t>
  </si>
  <si>
    <r>
      <t>m</t>
    </r>
    <r>
      <rPr>
        <vertAlign val="superscript"/>
        <sz val="11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/j</t>
    </r>
  </si>
  <si>
    <t>g/m3</t>
  </si>
  <si>
    <t>Température de départ de canalisation</t>
  </si>
  <si>
    <t>m</t>
  </si>
  <si>
    <t>cm</t>
  </si>
  <si>
    <t>mm</t>
  </si>
  <si>
    <t>Température extérieure de base</t>
  </si>
  <si>
    <t xml:space="preserve">Température extérieure moyenne </t>
  </si>
  <si>
    <t>W</t>
  </si>
  <si>
    <t xml:space="preserve">                                                                     CALCULATEUR DE DEPERDITIONS THERMIQUES DANS LES CANALISATIONS</t>
  </si>
  <si>
    <t>Température minimale en fin de canalisation</t>
  </si>
  <si>
    <t>Température moyenne en fin de canalisation</t>
  </si>
  <si>
    <t>W/°C</t>
  </si>
  <si>
    <t>°C/W</t>
  </si>
  <si>
    <t>Résistance thermique de la canalisation</t>
  </si>
  <si>
    <t xml:space="preserve">Coefficient de transmission thermique </t>
  </si>
  <si>
    <t>KWh</t>
  </si>
  <si>
    <t>Ce calculateur permet de calculer les pertes thermiques dans les canalisations en fonction de l'isolation</t>
  </si>
</sst>
</file>

<file path=xl/styles.xml><?xml version="1.0" encoding="utf-8"?>
<styleSheet xmlns="http://schemas.openxmlformats.org/spreadsheetml/2006/main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00000"/>
    <numFmt numFmtId="165" formatCode="0.0000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24487E"/>
      <name val="Calibri"/>
      <family val="2"/>
      <scheme val="minor"/>
    </font>
    <font>
      <sz val="12"/>
      <color theme="0"/>
      <name val="Calibri"/>
      <family val="2"/>
      <scheme val="minor"/>
    </font>
    <font>
      <u/>
      <sz val="8.25"/>
      <color theme="10"/>
      <name val="Calibri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3F3F3F"/>
      <name val="Calibri"/>
      <family val="2"/>
      <scheme val="minor"/>
    </font>
    <font>
      <sz val="11"/>
      <color rgb="FF008000"/>
      <name val="Calibri"/>
      <family val="2"/>
      <scheme val="minor"/>
    </font>
    <font>
      <i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rgb="FF3F3F3F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24487E"/>
      <name val="Calibri"/>
      <family val="2"/>
      <scheme val="minor"/>
    </font>
    <font>
      <sz val="11"/>
      <name val="Calibri"/>
      <family val="2"/>
    </font>
    <font>
      <b/>
      <vertAlign val="superscript"/>
      <sz val="11"/>
      <color theme="1"/>
      <name val="Calibri"/>
      <family val="2"/>
      <scheme val="minor"/>
    </font>
    <font>
      <sz val="11"/>
      <color indexed="10"/>
      <name val="Calibri"/>
      <family val="2"/>
      <scheme val="minor"/>
    </font>
    <font>
      <vertAlign val="superscript"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2" borderId="1" applyNumberFormat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/>
    <xf numFmtId="44" fontId="2" fillId="0" borderId="0" xfId="2" applyFont="1"/>
    <xf numFmtId="0" fontId="3" fillId="2" borderId="1" xfId="3" applyProtection="1"/>
    <xf numFmtId="0" fontId="7" fillId="0" borderId="0" xfId="0" applyFont="1"/>
    <xf numFmtId="0" fontId="8" fillId="0" borderId="0" xfId="4" applyAlignment="1" applyProtection="1"/>
    <xf numFmtId="0" fontId="6" fillId="3" borderId="2" xfId="2" applyNumberFormat="1" applyFont="1" applyFill="1" applyBorder="1" applyProtection="1">
      <protection locked="0"/>
    </xf>
    <xf numFmtId="0" fontId="0" fillId="0" borderId="0" xfId="0" applyFont="1"/>
    <xf numFmtId="0" fontId="3" fillId="2" borderId="1" xfId="3" applyFont="1" applyProtection="1"/>
    <xf numFmtId="0" fontId="10" fillId="0" borderId="0" xfId="0" applyFont="1"/>
    <xf numFmtId="2" fontId="12" fillId="4" borderId="2" xfId="1" applyNumberFormat="1" applyFont="1" applyFill="1" applyBorder="1" applyProtection="1"/>
    <xf numFmtId="0" fontId="13" fillId="2" borderId="1" xfId="3" applyFont="1" applyProtection="1"/>
    <xf numFmtId="2" fontId="9" fillId="4" borderId="2" xfId="1" applyNumberFormat="1" applyFont="1" applyFill="1" applyBorder="1" applyProtection="1"/>
    <xf numFmtId="2" fontId="9" fillId="4" borderId="2" xfId="2" applyNumberFormat="1" applyFont="1" applyFill="1" applyBorder="1" applyProtection="1"/>
    <xf numFmtId="0" fontId="4" fillId="0" borderId="0" xfId="0" applyFont="1" applyAlignment="1" applyProtection="1">
      <alignment vertical="center"/>
    </xf>
    <xf numFmtId="0" fontId="3" fillId="2" borderId="1" xfId="3" applyFont="1" applyAlignment="1" applyProtection="1">
      <alignment horizontal="center"/>
    </xf>
    <xf numFmtId="11" fontId="12" fillId="4" borderId="2" xfId="1" applyNumberFormat="1" applyFont="1" applyFill="1" applyBorder="1" applyProtection="1"/>
    <xf numFmtId="2" fontId="6" fillId="3" borderId="2" xfId="0" applyNumberFormat="1" applyFont="1" applyFill="1" applyBorder="1" applyProtection="1">
      <protection locked="0"/>
    </xf>
    <xf numFmtId="0" fontId="16" fillId="0" borderId="0" xfId="0" applyFont="1" applyBorder="1"/>
    <xf numFmtId="0" fontId="16" fillId="0" borderId="0" xfId="0" applyFont="1"/>
    <xf numFmtId="0" fontId="3" fillId="2" borderId="5" xfId="3" applyFont="1" applyBorder="1" applyProtection="1"/>
    <xf numFmtId="164" fontId="6" fillId="3" borderId="2" xfId="0" applyNumberFormat="1" applyFont="1" applyFill="1" applyBorder="1" applyProtection="1">
      <protection locked="0"/>
    </xf>
    <xf numFmtId="0" fontId="3" fillId="2" borderId="2" xfId="3" applyFont="1" applyBorder="1" applyAlignment="1" applyProtection="1">
      <alignment horizontal="center"/>
    </xf>
    <xf numFmtId="0" fontId="17" fillId="3" borderId="2" xfId="0" applyNumberFormat="1" applyFont="1" applyFill="1" applyBorder="1" applyAlignment="1" applyProtection="1">
      <alignment horizontal="center"/>
      <protection locked="0"/>
    </xf>
    <xf numFmtId="0" fontId="3" fillId="2" borderId="3" xfId="3" applyFont="1" applyBorder="1" applyAlignment="1" applyProtection="1"/>
    <xf numFmtId="2" fontId="12" fillId="4" borderId="6" xfId="1" applyNumberFormat="1" applyFont="1" applyFill="1" applyBorder="1" applyProtection="1"/>
    <xf numFmtId="0" fontId="3" fillId="2" borderId="7" xfId="3" applyFont="1" applyBorder="1" applyAlignment="1" applyProtection="1">
      <alignment horizontal="center"/>
    </xf>
    <xf numFmtId="2" fontId="20" fillId="0" borderId="0" xfId="0" applyNumberFormat="1" applyFont="1" applyBorder="1"/>
    <xf numFmtId="49" fontId="16" fillId="0" borderId="0" xfId="0" applyNumberFormat="1" applyFont="1" applyBorder="1" applyAlignment="1">
      <alignment horizontal="center"/>
    </xf>
    <xf numFmtId="165" fontId="16" fillId="0" borderId="0" xfId="5" applyNumberFormat="1" applyFont="1" applyBorder="1" applyAlignment="1" applyProtection="1">
      <alignment horizontal="center"/>
    </xf>
    <xf numFmtId="0" fontId="16" fillId="0" borderId="0" xfId="0" applyFont="1" applyBorder="1" applyAlignment="1" applyProtection="1">
      <alignment horizontal="center"/>
    </xf>
    <xf numFmtId="0" fontId="16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Fill="1" applyBorder="1"/>
    <xf numFmtId="0" fontId="11" fillId="2" borderId="5" xfId="3" applyFont="1" applyBorder="1" applyAlignment="1" applyProtection="1">
      <alignment horizontal="center"/>
    </xf>
    <xf numFmtId="0" fontId="3" fillId="2" borderId="2" xfId="3" applyFont="1" applyBorder="1" applyProtection="1"/>
    <xf numFmtId="11" fontId="6" fillId="3" borderId="3" xfId="2" applyNumberFormat="1" applyFont="1" applyFill="1" applyBorder="1" applyAlignment="1" applyProtection="1">
      <protection locked="0"/>
    </xf>
    <xf numFmtId="2" fontId="12" fillId="4" borderId="3" xfId="1" applyNumberFormat="1" applyFont="1" applyFill="1" applyBorder="1" applyAlignment="1" applyProtection="1"/>
    <xf numFmtId="0" fontId="6" fillId="3" borderId="2" xfId="0" applyNumberFormat="1" applyFont="1" applyFill="1" applyBorder="1" applyAlignment="1" applyProtection="1">
      <alignment horizontal="right"/>
      <protection locked="0"/>
    </xf>
    <xf numFmtId="0" fontId="6" fillId="3" borderId="2" xfId="2" applyNumberFormat="1" applyFont="1" applyFill="1" applyBorder="1" applyAlignment="1" applyProtection="1">
      <alignment horizontal="right"/>
      <protection locked="0"/>
    </xf>
    <xf numFmtId="0" fontId="3" fillId="2" borderId="0" xfId="3" applyFont="1" applyBorder="1" applyAlignment="1" applyProtection="1">
      <alignment horizontal="center"/>
    </xf>
    <xf numFmtId="0" fontId="3" fillId="2" borderId="2" xfId="3" applyFont="1" applyBorder="1" applyAlignment="1" applyProtection="1">
      <alignment horizontal="center"/>
    </xf>
    <xf numFmtId="0" fontId="6" fillId="3" borderId="2" xfId="0" applyNumberFormat="1" applyFont="1" applyFill="1" applyBorder="1" applyAlignment="1" applyProtection="1">
      <alignment horizontal="center"/>
      <protection locked="0"/>
    </xf>
    <xf numFmtId="0" fontId="3" fillId="2" borderId="3" xfId="3" applyFont="1" applyBorder="1" applyAlignment="1" applyProtection="1">
      <alignment horizontal="center"/>
    </xf>
    <xf numFmtId="0" fontId="3" fillId="2" borderId="4" xfId="3" applyFont="1" applyBorder="1" applyAlignment="1" applyProtection="1">
      <alignment horizontal="center"/>
    </xf>
    <xf numFmtId="0" fontId="17" fillId="3" borderId="3" xfId="0" applyNumberFormat="1" applyFont="1" applyFill="1" applyBorder="1" applyAlignment="1" applyProtection="1">
      <alignment horizontal="center"/>
      <protection locked="0"/>
    </xf>
    <xf numFmtId="0" fontId="17" fillId="3" borderId="4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/>
    </xf>
  </cellXfs>
  <cellStyles count="6">
    <cellStyle name="Lien hypertexte" xfId="4" builtinId="8"/>
    <cellStyle name="Milliers" xfId="5" builtinId="3"/>
    <cellStyle name="Monétaire" xfId="2" builtinId="4"/>
    <cellStyle name="Normal" xfId="0" builtinId="0"/>
    <cellStyle name="Pourcentage" xfId="1" builtinId="5"/>
    <cellStyle name="Sortie" xfId="3" builtinId="21"/>
  </cellStyles>
  <dxfs count="3"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0</xdr:row>
      <xdr:rowOff>25400</xdr:rowOff>
    </xdr:from>
    <xdr:to>
      <xdr:col>1</xdr:col>
      <xdr:colOff>3632200</xdr:colOff>
      <xdr:row>5</xdr:row>
      <xdr:rowOff>127000</xdr:rowOff>
    </xdr:to>
    <xdr:pic>
      <xdr:nvPicPr>
        <xdr:cNvPr id="2" name="Image 1" descr="Club Biogaz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9400" y="25400"/>
          <a:ext cx="3556000" cy="1079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1</xdr:row>
      <xdr:rowOff>104775</xdr:rowOff>
    </xdr:from>
    <xdr:to>
      <xdr:col>7</xdr:col>
      <xdr:colOff>590550</xdr:colOff>
      <xdr:row>14</xdr:row>
      <xdr:rowOff>47625</xdr:rowOff>
    </xdr:to>
    <xdr:pic>
      <xdr:nvPicPr>
        <xdr:cNvPr id="3" name="Image 2" descr="generation-O2_pac-air-air_carte-temperature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550" y="295275"/>
          <a:ext cx="5715000" cy="24193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CLEMENT/Bureau/Guide%20efficacit&#233;%20&#233;nerg&#233;tique/Echangeurs/dimensionnement%20&#233;changeur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euil1"/>
      <sheetName val="Feuil3"/>
      <sheetName val="Feuil2"/>
    </sheetNames>
    <sheetDataSet>
      <sheetData sheetId="0">
        <row r="12">
          <cell r="J12" t="str">
            <v>Kg/h</v>
          </cell>
        </row>
        <row r="13">
          <cell r="J13" t="str">
            <v>Kg/j</v>
          </cell>
        </row>
        <row r="14">
          <cell r="J14" t="str">
            <v>m3/h</v>
          </cell>
        </row>
        <row r="15">
          <cell r="J15" t="str">
            <v>m3/j</v>
          </cell>
        </row>
        <row r="16">
          <cell r="J16" t="str">
            <v>l/h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generation-o2.com/economies-energie_energies-renouvelables_chauffage-ecologique_lorraine-54-nancy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1"/>
  <dimension ref="B1:M44"/>
  <sheetViews>
    <sheetView showZeros="0" tabSelected="1" zoomScale="75" zoomScaleNormal="75" workbookViewId="0"/>
  </sheetViews>
  <sheetFormatPr baseColWidth="10" defaultRowHeight="15"/>
  <cols>
    <col min="1" max="1" width="3" style="7" customWidth="1"/>
    <col min="2" max="2" width="61.85546875" style="7" customWidth="1"/>
    <col min="3" max="3" width="15" style="7" customWidth="1"/>
    <col min="4" max="4" width="13.42578125" style="7" customWidth="1"/>
    <col min="5" max="5" width="11.5703125" style="7" customWidth="1"/>
    <col min="6" max="6" width="13.28515625" style="7" customWidth="1"/>
    <col min="7" max="7" width="5.28515625" style="7" customWidth="1"/>
    <col min="8" max="8" width="40.140625" style="7" customWidth="1"/>
    <col min="9" max="9" width="17.28515625" style="7" customWidth="1"/>
    <col min="10" max="11" width="14" style="7" bestFit="1" customWidth="1"/>
    <col min="12" max="12" width="34.140625" style="7" hidden="1" customWidth="1"/>
    <col min="13" max="13" width="14" style="7" hidden="1" customWidth="1"/>
    <col min="14" max="16384" width="11.42578125" style="7"/>
  </cols>
  <sheetData>
    <row r="1" spans="2:13" ht="15" customHeight="1">
      <c r="B1" s="47" t="s">
        <v>57</v>
      </c>
      <c r="C1" s="47"/>
      <c r="D1" s="47"/>
      <c r="E1" s="47"/>
      <c r="F1" s="47"/>
      <c r="G1" s="47"/>
      <c r="H1" s="47"/>
      <c r="I1" s="14"/>
      <c r="J1" s="14"/>
      <c r="K1" s="14"/>
      <c r="L1" s="14"/>
      <c r="M1" s="14"/>
    </row>
    <row r="2" spans="2:13" ht="15" customHeight="1">
      <c r="B2" s="47"/>
      <c r="C2" s="47"/>
      <c r="D2" s="47"/>
      <c r="E2" s="47"/>
      <c r="F2" s="47"/>
      <c r="G2" s="47"/>
      <c r="H2" s="47"/>
      <c r="I2" s="14"/>
      <c r="J2" s="14"/>
      <c r="K2" s="14"/>
      <c r="L2" s="14"/>
      <c r="M2" s="14"/>
    </row>
    <row r="3" spans="2:13" ht="15.75"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5" spans="2:13" ht="15.75">
      <c r="C5" s="4" t="s">
        <v>0</v>
      </c>
    </row>
    <row r="6" spans="2:13" ht="15.75">
      <c r="C6" s="4" t="s">
        <v>1</v>
      </c>
      <c r="H6" s="2"/>
      <c r="K6" s="1" t="b">
        <v>0</v>
      </c>
      <c r="L6" s="1" t="b">
        <v>1</v>
      </c>
      <c r="M6" s="1" t="b">
        <v>0</v>
      </c>
    </row>
    <row r="7" spans="2:13" ht="15.75">
      <c r="C7" s="4"/>
      <c r="H7" s="2"/>
      <c r="K7" s="1"/>
      <c r="L7" s="1"/>
      <c r="M7" s="1"/>
    </row>
    <row r="8" spans="2:13" ht="15.75">
      <c r="B8" t="s">
        <v>65</v>
      </c>
      <c r="C8" s="4"/>
      <c r="H8" s="2"/>
      <c r="K8" s="1"/>
      <c r="L8" s="1"/>
      <c r="M8" s="1"/>
    </row>
    <row r="9" spans="2:13" ht="15.75">
      <c r="C9" s="4"/>
      <c r="H9" s="2"/>
      <c r="K9" s="1"/>
      <c r="L9" s="1"/>
      <c r="M9" s="1"/>
    </row>
    <row r="10" spans="2:13" ht="15.75">
      <c r="C10" s="4"/>
      <c r="H10" s="2"/>
      <c r="K10" s="1"/>
      <c r="L10" s="1"/>
      <c r="M10" s="1"/>
    </row>
    <row r="11" spans="2:13" ht="17.25">
      <c r="B11" s="8" t="s">
        <v>34</v>
      </c>
      <c r="C11" s="17">
        <v>0.01</v>
      </c>
      <c r="D11" s="23" t="s">
        <v>35</v>
      </c>
      <c r="E11" s="10">
        <f>IF(D11=L11,C11/E12,IF(D11=L12,C11/E12/24,IF(D11=L13,C11,IF(D11=L14,C11/24,IF(D11=#REF!,C11/1000,IF(D11=#REF!,C11/1000/24))))))</f>
        <v>0.01</v>
      </c>
      <c r="F11" s="22" t="s">
        <v>41</v>
      </c>
      <c r="G11" s="40"/>
      <c r="K11" s="1"/>
      <c r="L11" s="29" t="s">
        <v>43</v>
      </c>
      <c r="M11" s="30" t="s">
        <v>37</v>
      </c>
    </row>
    <row r="12" spans="2:13" ht="17.25">
      <c r="B12" s="8" t="s">
        <v>36</v>
      </c>
      <c r="C12" s="17">
        <v>994</v>
      </c>
      <c r="D12" s="23" t="s">
        <v>37</v>
      </c>
      <c r="E12" s="10">
        <f>IF(D12=M11,C12,IF(D12=M12,C12*1000,IF(D12=M13,C12*1000000,IF(D12=M14,C12/1000,IF(D12=#REF!,C12,IF(D12=#REF!,C12*1000))))))</f>
        <v>994</v>
      </c>
      <c r="F12" s="22" t="s">
        <v>38</v>
      </c>
      <c r="G12" s="40"/>
      <c r="K12" s="1"/>
      <c r="L12" s="31" t="s">
        <v>44</v>
      </c>
      <c r="M12" s="32" t="s">
        <v>45</v>
      </c>
    </row>
    <row r="13" spans="2:13" ht="17.25">
      <c r="B13" s="24" t="s">
        <v>39</v>
      </c>
      <c r="C13" s="25">
        <f>E12*E11</f>
        <v>9.94</v>
      </c>
      <c r="D13" s="26" t="s">
        <v>40</v>
      </c>
      <c r="K13" s="1"/>
      <c r="L13" s="29" t="s">
        <v>46</v>
      </c>
      <c r="M13" s="30" t="s">
        <v>47</v>
      </c>
    </row>
    <row r="14" spans="2:13" ht="17.25">
      <c r="K14" s="1"/>
      <c r="L14" s="31" t="s">
        <v>48</v>
      </c>
      <c r="M14" s="32" t="s">
        <v>49</v>
      </c>
    </row>
    <row r="15" spans="2:13">
      <c r="B15" s="8" t="s">
        <v>54</v>
      </c>
      <c r="C15" s="6">
        <v>-5</v>
      </c>
      <c r="D15" s="15" t="s">
        <v>42</v>
      </c>
      <c r="E15" s="5" t="s">
        <v>11</v>
      </c>
      <c r="K15" s="1"/>
      <c r="L15" s="31"/>
      <c r="M15" s="32"/>
    </row>
    <row r="16" spans="2:13">
      <c r="B16" s="8" t="s">
        <v>55</v>
      </c>
      <c r="C16" s="6">
        <v>12</v>
      </c>
      <c r="D16" s="15" t="s">
        <v>42</v>
      </c>
      <c r="K16" s="1"/>
      <c r="L16" s="18"/>
      <c r="M16" s="19"/>
    </row>
    <row r="17" spans="2:13">
      <c r="B17" s="8" t="s">
        <v>50</v>
      </c>
      <c r="C17" s="17">
        <v>38</v>
      </c>
      <c r="D17" s="15" t="s">
        <v>42</v>
      </c>
      <c r="E17" s="27"/>
      <c r="F17" s="28"/>
      <c r="G17" s="28"/>
      <c r="K17" s="1"/>
      <c r="L17" s="18"/>
      <c r="M17" s="19"/>
    </row>
    <row r="18" spans="2:13">
      <c r="B18" s="8" t="s">
        <v>22</v>
      </c>
      <c r="C18" s="17">
        <v>4180</v>
      </c>
      <c r="D18" s="15" t="s">
        <v>23</v>
      </c>
      <c r="E18" s="18"/>
      <c r="K18" s="1"/>
      <c r="L18" s="18"/>
      <c r="M18" s="19"/>
    </row>
    <row r="19" spans="2:13">
      <c r="B19" s="8" t="s">
        <v>24</v>
      </c>
      <c r="C19" s="17">
        <v>0.52500000000000002</v>
      </c>
      <c r="D19" s="15" t="s">
        <v>25</v>
      </c>
      <c r="K19" s="1"/>
      <c r="M19" s="19"/>
    </row>
    <row r="20" spans="2:13">
      <c r="H20" s="2"/>
      <c r="K20" s="1"/>
      <c r="L20" s="18" t="s">
        <v>28</v>
      </c>
      <c r="M20" s="19"/>
    </row>
    <row r="21" spans="2:13">
      <c r="B21" s="20" t="s">
        <v>26</v>
      </c>
      <c r="C21" s="21">
        <v>0.10100000000000001</v>
      </c>
      <c r="D21" s="45" t="s">
        <v>27</v>
      </c>
      <c r="E21" s="46"/>
      <c r="H21" s="2"/>
      <c r="K21" s="1"/>
      <c r="L21" s="18" t="s">
        <v>31</v>
      </c>
      <c r="M21" s="19"/>
    </row>
    <row r="22" spans="2:13">
      <c r="B22" s="20" t="s">
        <v>29</v>
      </c>
      <c r="C22" s="16">
        <f>IF(D21=L20,C21,IF(D21=L21,C21*E12))</f>
        <v>0.10100000000000001</v>
      </c>
      <c r="D22" s="43" t="s">
        <v>30</v>
      </c>
      <c r="E22" s="44"/>
      <c r="H22" s="2"/>
      <c r="K22" s="1"/>
      <c r="L22" s="1"/>
      <c r="M22" s="1"/>
    </row>
    <row r="23" spans="2:13" ht="17.25">
      <c r="B23" s="20" t="s">
        <v>32</v>
      </c>
      <c r="C23" s="16">
        <f>IF(D21=L20,C22/E12,C21)</f>
        <v>1.0160965794768613E-4</v>
      </c>
      <c r="D23" s="43" t="s">
        <v>33</v>
      </c>
      <c r="E23" s="44"/>
      <c r="H23" s="2"/>
      <c r="K23" s="1"/>
      <c r="L23" s="1"/>
      <c r="M23" s="1"/>
    </row>
    <row r="24" spans="2:13" ht="15.75">
      <c r="C24" s="4"/>
      <c r="K24" s="1"/>
      <c r="L24" s="33" t="s">
        <v>51</v>
      </c>
      <c r="M24" s="1"/>
    </row>
    <row r="25" spans="2:13">
      <c r="B25" s="8" t="s">
        <v>12</v>
      </c>
      <c r="C25" s="17">
        <v>10</v>
      </c>
      <c r="D25" s="23" t="s">
        <v>51</v>
      </c>
      <c r="E25" s="10">
        <f>IF(D25=L$24,C25,IF(D25=L$25,C25/100,IF(D25=L$26,C25/1000)))</f>
        <v>10</v>
      </c>
      <c r="F25" s="15" t="s">
        <v>51</v>
      </c>
      <c r="K25" s="1"/>
      <c r="L25" t="s">
        <v>52</v>
      </c>
      <c r="M25" s="1"/>
    </row>
    <row r="26" spans="2:13">
      <c r="B26" s="8" t="s">
        <v>20</v>
      </c>
      <c r="C26" s="17">
        <v>3</v>
      </c>
      <c r="D26" s="23" t="s">
        <v>52</v>
      </c>
      <c r="E26" s="10">
        <f>IF(D26=L$24,C26,IF(D26=L$25,C26/100,IF(D26=L$26,C26/1000)))</f>
        <v>0.03</v>
      </c>
      <c r="F26" s="15" t="s">
        <v>51</v>
      </c>
      <c r="K26" s="1"/>
      <c r="L26" t="s">
        <v>53</v>
      </c>
      <c r="M26" s="1"/>
    </row>
    <row r="27" spans="2:13">
      <c r="H27" s="2"/>
      <c r="K27" s="1"/>
      <c r="L27" s="1"/>
      <c r="M27" s="1"/>
    </row>
    <row r="28" spans="2:13">
      <c r="B28" s="9" t="s">
        <v>21</v>
      </c>
      <c r="C28" s="9"/>
      <c r="D28" s="9"/>
      <c r="K28" s="1"/>
    </row>
    <row r="29" spans="2:13" ht="15" customHeight="1">
      <c r="K29" s="1"/>
    </row>
    <row r="30" spans="2:13" ht="17.25">
      <c r="B30" s="34"/>
      <c r="C30" s="35" t="s">
        <v>3</v>
      </c>
      <c r="D30" s="41" t="s">
        <v>5</v>
      </c>
      <c r="E30" s="41"/>
      <c r="F30" s="41"/>
      <c r="G30" s="40"/>
      <c r="H30" s="8" t="s">
        <v>13</v>
      </c>
      <c r="I30" s="10">
        <f>C13/(PI()*E26^2/4)</f>
        <v>14062.223416297242</v>
      </c>
      <c r="J30" s="15" t="s">
        <v>14</v>
      </c>
    </row>
    <row r="31" spans="2:13">
      <c r="B31" s="11" t="s">
        <v>9</v>
      </c>
      <c r="C31" s="38">
        <v>1</v>
      </c>
      <c r="D31" s="42">
        <v>14</v>
      </c>
      <c r="E31" s="42"/>
      <c r="F31" s="42"/>
      <c r="H31" s="8" t="s">
        <v>15</v>
      </c>
      <c r="I31" s="16">
        <f>I30*E26/(C22*3600)</f>
        <v>1.1602494567902013</v>
      </c>
      <c r="J31" s="15" t="s">
        <v>16</v>
      </c>
    </row>
    <row r="32" spans="2:13">
      <c r="B32" s="11" t="s">
        <v>9</v>
      </c>
      <c r="C32" s="39">
        <v>3</v>
      </c>
      <c r="D32" s="42">
        <v>3.5000000000000003E-2</v>
      </c>
      <c r="E32" s="42"/>
      <c r="F32" s="42"/>
      <c r="H32" s="8" t="s">
        <v>17</v>
      </c>
      <c r="I32" s="10">
        <f>C18*C22/C19</f>
        <v>804.15238095238089</v>
      </c>
      <c r="J32" s="15" t="s">
        <v>16</v>
      </c>
    </row>
    <row r="33" spans="2:10">
      <c r="B33" s="11" t="s">
        <v>9</v>
      </c>
      <c r="C33" s="39"/>
      <c r="D33" s="42"/>
      <c r="E33" s="42"/>
      <c r="F33" s="42"/>
      <c r="H33" s="8" t="s">
        <v>18</v>
      </c>
      <c r="I33" s="10">
        <f>0.023*(POWER(I31,0.8))*(POWER(I32,0.3))</f>
        <v>0.19273937247833081</v>
      </c>
      <c r="J33" s="15" t="s">
        <v>16</v>
      </c>
    </row>
    <row r="34" spans="2:10" ht="17.25">
      <c r="B34" s="11" t="s">
        <v>9</v>
      </c>
      <c r="C34" s="39"/>
      <c r="D34" s="42"/>
      <c r="E34" s="42"/>
      <c r="F34" s="42"/>
      <c r="H34" s="8" t="s">
        <v>7</v>
      </c>
      <c r="I34" s="10">
        <f>I33*C19/E26</f>
        <v>3.3729390183707895</v>
      </c>
      <c r="J34" s="15" t="s">
        <v>19</v>
      </c>
    </row>
    <row r="35" spans="2:10" ht="17.25">
      <c r="B35" s="8" t="s">
        <v>4</v>
      </c>
      <c r="C35" s="36">
        <v>1000000000000</v>
      </c>
      <c r="D35" s="26" t="s">
        <v>19</v>
      </c>
    </row>
    <row r="36" spans="2:10" ht="17.25">
      <c r="B36" s="8" t="s">
        <v>7</v>
      </c>
      <c r="C36" s="37">
        <f>I34</f>
        <v>3.3729390183707895</v>
      </c>
      <c r="D36" s="15" t="s">
        <v>19</v>
      </c>
    </row>
    <row r="37" spans="2:10">
      <c r="B37" s="8" t="s">
        <v>62</v>
      </c>
      <c r="C37" s="37">
        <f>(1/(C36*PI()*E26*E25)+LN((E26/2+C31/100)/E26*2)/(2*PI()*D31*E25)+IF(D32=0,0,(LN((E26/2+C31/100+C32/100)/(E26/2+C31/100))/(2*PI()*D32*E25)))+IF(D33=0,0,(LN((E26/2+C31/100+C32/100+C33/100)/(E26/2+C31/100+C32/100))/(2*PI()*D33*E25)))+IF(D34=0,0,(LN((E26/2+C31/100+C32/100+C33/100+C34/100)/(E26/2+C31/100+C32/100+C33/100))/(2*PI()*D34*E25)))+1/(C35*2*PI()*(E26/2+SUM(C31:C34)/100)))</f>
        <v>0.67368690978880741</v>
      </c>
      <c r="D37" s="15" t="s">
        <v>61</v>
      </c>
    </row>
    <row r="38" spans="2:10">
      <c r="B38" s="8" t="s">
        <v>63</v>
      </c>
      <c r="C38" s="37">
        <f>1/(1/(C35*(E26+SUM(C31:C34)/100)*PI()*E25)+C37+1/(C36*PI()*E26*E25))</f>
        <v>1.0118803440849795</v>
      </c>
      <c r="D38" s="15" t="s">
        <v>60</v>
      </c>
    </row>
    <row r="40" spans="2:10">
      <c r="B40" s="8" t="s">
        <v>58</v>
      </c>
      <c r="C40" s="37">
        <f>C17+(C15-C17)*(1-EXP(-C38/C13/C18*3600))</f>
        <v>34.390571453807645</v>
      </c>
      <c r="D40" s="15" t="s">
        <v>42</v>
      </c>
    </row>
    <row r="41" spans="2:10">
      <c r="B41" s="8" t="s">
        <v>59</v>
      </c>
      <c r="C41" s="37">
        <f>C17+(C16-C17)*(1-EXP(-C38/C13/C18*3600))</f>
        <v>35.817554832534853</v>
      </c>
      <c r="D41" s="15" t="s">
        <v>42</v>
      </c>
    </row>
    <row r="43" spans="2:10">
      <c r="B43" s="3" t="s">
        <v>8</v>
      </c>
      <c r="C43" s="13">
        <f>C13*C18/3600*(C17-C40)</f>
        <v>41.65801904207094</v>
      </c>
      <c r="D43" s="15" t="s">
        <v>56</v>
      </c>
    </row>
    <row r="44" spans="2:10">
      <c r="B44" s="3" t="s">
        <v>6</v>
      </c>
      <c r="C44" s="12">
        <f>C13*C18/3600*(C17-C41)*8.76</f>
        <v>220.65187016330435</v>
      </c>
      <c r="D44" s="15" t="s">
        <v>64</v>
      </c>
    </row>
  </sheetData>
  <mergeCells count="10">
    <mergeCell ref="D23:E23"/>
    <mergeCell ref="D22:E22"/>
    <mergeCell ref="D21:E21"/>
    <mergeCell ref="B1:H2"/>
    <mergeCell ref="B3:M3"/>
    <mergeCell ref="D30:F30"/>
    <mergeCell ref="D31:F31"/>
    <mergeCell ref="D32:F32"/>
    <mergeCell ref="D33:F33"/>
    <mergeCell ref="D34:F34"/>
  </mergeCells>
  <conditionalFormatting sqref="C43">
    <cfRule type="cellIs" dxfId="2" priority="3" operator="lessThan">
      <formula>0</formula>
    </cfRule>
  </conditionalFormatting>
  <conditionalFormatting sqref="C44">
    <cfRule type="cellIs" dxfId="1" priority="1" operator="lessThan">
      <formula>0.3</formula>
    </cfRule>
    <cfRule type="cellIs" dxfId="0" priority="2" operator="lessThan">
      <formula>0</formula>
    </cfRule>
  </conditionalFormatting>
  <dataValidations disablePrompts="1" count="4">
    <dataValidation type="list" allowBlank="1" showInputMessage="1" showErrorMessage="1" sqref="D25:D26">
      <formula1>$L$24:$L$26</formula1>
    </dataValidation>
    <dataValidation type="list" allowBlank="1" showInputMessage="1" showErrorMessage="1" sqref="D12">
      <formula1>$M$11:$M$14</formula1>
    </dataValidation>
    <dataValidation type="list" allowBlank="1" showInputMessage="1" showErrorMessage="1" sqref="D11">
      <formula1>$L$11:$L$14</formula1>
    </dataValidation>
    <dataValidation type="list" allowBlank="1" showInputMessage="1" showErrorMessage="1" sqref="D21:E21">
      <formula1>$L$20:$L$21</formula1>
    </dataValidation>
  </dataValidations>
  <pageMargins left="0.7" right="0.7" top="0.75" bottom="0.75" header="0.3" footer="0.3"/>
  <pageSetup paperSize="8" orientation="landscape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2"/>
  <dimension ref="A18:A19"/>
  <sheetViews>
    <sheetView workbookViewId="0">
      <selection activeCell="A32" sqref="A32"/>
    </sheetView>
  </sheetViews>
  <sheetFormatPr baseColWidth="10" defaultRowHeight="15"/>
  <sheetData>
    <row r="18" spans="1:1">
      <c r="A18" t="s">
        <v>10</v>
      </c>
    </row>
    <row r="19" spans="1:1">
      <c r="A19" s="5" t="s">
        <v>2</v>
      </c>
    </row>
  </sheetData>
  <hyperlinks>
    <hyperlink ref="A19" r:id="rId1"/>
  </hyperlinks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"/>
  <sheetViews>
    <sheetView workbookViewId="0">
      <selection activeCell="F6" sqref="F6"/>
    </sheetView>
  </sheetViews>
  <sheetFormatPr baseColWidth="10" defaultRowHeight="15"/>
  <sheetData>
    <row r="1" spans="1:8" ht="15" customHeight="1">
      <c r="A1" s="47"/>
      <c r="B1" s="47"/>
      <c r="C1" s="47"/>
      <c r="D1" s="47"/>
      <c r="E1" s="47"/>
      <c r="F1" s="47"/>
      <c r="G1" s="47"/>
      <c r="H1" s="47"/>
    </row>
    <row r="2" spans="1:8" ht="15" customHeight="1">
      <c r="A2" s="47"/>
      <c r="B2" s="47"/>
      <c r="C2" s="47"/>
      <c r="D2" s="47"/>
      <c r="E2" s="47"/>
      <c r="F2" s="47"/>
      <c r="G2" s="47"/>
      <c r="H2" s="47"/>
    </row>
  </sheetData>
  <mergeCells count="1">
    <mergeCell ref="A1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Feuil1</vt:lpstr>
      <vt:lpstr>Feuil2</vt:lpstr>
      <vt:lpstr>Feuil3</vt:lpstr>
      <vt:lpstr>Région</vt:lpstr>
      <vt:lpstr>Feuil1!Zone_d_impression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Calculateur consommations digesteur</dc:title>
  <dc:creator>Nicolas ANGELI</dc:creator>
  <cp:lastModifiedBy>Nicolas ANGELI</cp:lastModifiedBy>
  <cp:lastPrinted>2012-07-31T09:40:42Z</cp:lastPrinted>
  <dcterms:created xsi:type="dcterms:W3CDTF">2012-01-24T13:37:06Z</dcterms:created>
  <dcterms:modified xsi:type="dcterms:W3CDTF">2012-07-31T09:41:04Z</dcterms:modified>
</cp:coreProperties>
</file>